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quivos ALDIERI\TRANSPORTE ESCOLAR JUNHO-2022\"/>
    </mc:Choice>
  </mc:AlternateContent>
  <bookViews>
    <workbookView xWindow="0" yWindow="0" windowWidth="15345" windowHeight="4470" firstSheet="2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62913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<sst xmlns="http://schemas.openxmlformats.org/spreadsheetml/2006/main" count="365" uniqueCount="226">
  <si>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</si>
  <si>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</si>
  <si>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</si>
  <si>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</si>
  <si>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</si>
  <si>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</si>
  <si>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</si>
  <si>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</si>
  <si>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</si>
  <si>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</si>
  <si>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</si>
  <si>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</si>
  <si>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</si>
  <si>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</si>
  <si>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</si>
  <si>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</si>
  <si>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</si>
  <si>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</si>
  <si>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</si>
  <si>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</si>
  <si>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</si>
  <si>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</si>
  <si>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</si>
  <si>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</si>
  <si>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</si>
  <si>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</si>
  <si>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</si>
  <si>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</si>
  <si>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</si>
  <si>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</si>
  <si>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</si>
  <si>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</si>
  <si>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</si>
  <si>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</si>
  <si>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</si>
  <si>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</si>
  <si>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</si>
  <si>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</si>
  <si>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</si>
  <si>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</si>
  <si>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</si>
  <si>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</si>
  <si>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</si>
  <si>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</si>
  <si>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</si>
  <si>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</si>
  <si>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</si>
  <si>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</si>
  <si>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</si>
  <si>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</si>
  <si>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</si>
  <si>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</si>
  <si>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</si>
  <si>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</si>
  <si>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</si>
  <si>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</si>
  <si>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</si>
  <si>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</si>
  <si>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</si>
  <si>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</si>
  <si>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</si>
  <si>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</si>
  <si>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</si>
  <si>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</si>
  <si>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</si>
  <si>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</si>
  <si>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</si>
  <si>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</si>
  <si>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</si>
  <si>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</si>
  <si>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</si>
  <si>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</si>
  <si>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</si>
  <si>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</si>
  <si>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</si>
  <si>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</si>
  <si>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</si>
  <si>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</si>
  <si>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</si>
  <si>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</si>
  <si>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</si>
  <si>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</si>
  <si>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</si>
  <si>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</si>
  <si>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</si>
  <si>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</si>
  <si>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</si>
  <si>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</si>
  <si>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</si>
  <si>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</si>
  <si>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</si>
  <si>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</si>
  <si>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</si>
  <si>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</si>
  <si>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</si>
  <si>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</si>
  <si>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</si>
  <si>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</si>
  <si>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</si>
  <si>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</si>
  <si>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</si>
  <si>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</si>
  <si>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</si>
  <si>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</si>
  <si>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</si>
  <si>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</si>
  <si>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</si>
  <si>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</si>
  <si>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</si>
  <si>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</si>
  <si>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</si>
  <si>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</si>
  <si>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</si>
  <si>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</si>
  <si>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</si>
  <si>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</si>
  <si>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</si>
  <si>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</si>
  <si>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</si>
  <si>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</si>
  <si>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</si>
  <si>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</si>
  <si>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</si>
  <si>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</si>
  <si>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</si>
  <si>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</si>
  <si>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</si>
  <si>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</si>
  <si>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</si>
  <si>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</si>
  <si>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</si>
  <si>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</si>
  <si>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</si>
  <si>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</si>
  <si>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</si>
  <si>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</si>
  <si>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</si>
  <si>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</si>
  <si>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</si>
  <si>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</si>
  <si>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</si>
  <si>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</si>
  <si>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</si>
  <si>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</si>
  <si>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</si>
  <si>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</si>
  <si>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</si>
  <si>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</si>
  <si>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</si>
  <si>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</si>
  <si>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</si>
  <si>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</si>
  <si>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</si>
  <si>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</si>
  <si>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</si>
  <si>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</si>
  <si>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</si>
  <si>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</si>
  <si>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</si>
  <si>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</si>
  <si>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</si>
  <si>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</si>
  <si>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</si>
  <si>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</si>
  <si>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</si>
  <si>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</si>
  <si>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</si>
  <si>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</si>
  <si>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</si>
  <si>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</si>
  <si>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</si>
  <si>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</si>
  <si>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</si>
  <si>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</si>
  <si>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</si>
  <si>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</si>
  <si>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</si>
  <si>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</si>
  <si>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</si>
  <si>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</si>
  <si>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</si>
  <si>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</si>
  <si>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</si>
  <si>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</si>
  <si>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</si>
  <si>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</si>
  <si>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</si>
  <si>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</si>
  <si>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</si>
  <si>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</si>
  <si>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</si>
  <si>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</si>
  <si>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</si>
  <si>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</si>
  <si>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</si>
  <si>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</si>
  <si>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</si>
  <si>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</si>
  <si>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</si>
  <si>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</si>
  <si>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</si>
  <si>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</si>
  <si>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</si>
  <si>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</si>
  <si>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</si>
  <si>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</si>
  <si>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</si>
  <si>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</si>
  <si>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</si>
  <si>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</si>
  <si>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</si>
  <si>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</si>
  <si>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</si>
  <si>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</si>
  <si>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</si>
  <si>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</si>
  <si>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</si>
  <si>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</si>
  <si>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</si>
  <si>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</si>
  <si>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</si>
  <si>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</si>
  <si>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</si>
  <si>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</si>
  <si>
    <t>Total por Monitor</t>
  </si>
  <si>
    <t>ITACURUBI-RS, 29 DE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</si>
</sst>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44" fontId="0" fillId="0" borderId="0" xfId="6" applyFont="1"/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</cellXfs>
  <cellStyles count="7">
    <cellStyle name="Hiperlink" xfId="5" builtinId="8"/>
    <cellStyle name="Moeda" xfId="6" builtinId="4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13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4" t="s">
        <v>202</v>
      </c>
      <c r="C1" s="195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opLeftCell="A13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6" t="s">
        <v>31</v>
      </c>
      <c r="B1" s="197"/>
      <c r="C1" s="198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3" workbookViewId="0">
      <selection activeCell="B36" sqref="B36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9" t="s">
        <v>203</v>
      </c>
      <c r="B3" s="200"/>
      <c r="C3" s="200"/>
      <c r="D3" s="200"/>
      <c r="E3" s="200"/>
      <c r="F3" s="201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224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>
      <selection activeCell="D26" sqref="D26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80000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60000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9" t="s">
        <v>215</v>
      </c>
      <c r="B9" s="200"/>
      <c r="C9" s="200"/>
      <c r="D9" s="200"/>
      <c r="E9" s="200"/>
      <c r="F9" s="201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80000</v>
      </c>
      <c r="E12" s="42">
        <f>C12*D12</f>
        <v>80000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80000</v>
      </c>
      <c r="E15" s="46">
        <f>C15*(D15-C5)/100</f>
        <v>80000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80000</v>
      </c>
      <c r="E16" s="77">
        <f>IFERROR(D16/C16,0)</f>
        <v>333.33333333333331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333.33333333333331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333.33333333333331</v>
      </c>
      <c r="E18" s="52">
        <f>C18*D18</f>
        <v>333.33333333333331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333.33333333333331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12.75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0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opLeftCell="A13" workbookViewId="0">
      <selection activeCell="C14" sqref="C14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10.7109375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2" t="s">
        <v>208</v>
      </c>
      <c r="B3" s="203"/>
      <c r="C3" s="203"/>
      <c r="D3" s="203"/>
      <c r="E3" s="203"/>
      <c r="F3" s="204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3768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</v>
      </c>
      <c r="D17" s="141">
        <v>8.2899999999999991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3768</v>
      </c>
      <c r="D18" s="86">
        <f>IFERROR(+D17/C17,"-")</f>
        <v>2.7633333333333332</v>
      </c>
      <c r="E18" s="46">
        <f>IFERROR(C18*D18,"-")</f>
        <v>10412.24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3768</v>
      </c>
      <c r="D20" s="87">
        <f>+C19*D19/1000</f>
        <v>7.4999999999999997E-3</v>
      </c>
      <c r="E20" s="46">
        <f>C20*D20</f>
        <v>28.259999999999998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3768</v>
      </c>
      <c r="D22" s="87">
        <f>+C21*D21/1000</f>
        <v>6.0000000000000001E-3</v>
      </c>
      <c r="E22" s="46">
        <f>C22*D22</f>
        <v>22.608000000000001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3768</v>
      </c>
      <c r="D24" s="87">
        <f>+C23*D23/1000</f>
        <v>2.0000000000000002E-5</v>
      </c>
      <c r="E24" s="46">
        <f>C24*D24</f>
        <v>7.536000000000001E-2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3768</v>
      </c>
      <c r="D26" s="87">
        <f>+C25*D25/1000</f>
        <v>1.2E-2</v>
      </c>
      <c r="E26" s="46">
        <f>C26*D26</f>
        <v>45.216000000000001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2.788853333333333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10508.399360000001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3768</v>
      </c>
      <c r="D32" s="132">
        <v>7.0000000000000007E-2</v>
      </c>
      <c r="E32" s="42">
        <f>C32*D32</f>
        <v>263.76000000000005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263.76000000000005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2210</v>
      </c>
      <c r="E37" s="42">
        <f>C37*D37</f>
        <v>13260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30000</v>
      </c>
      <c r="D40" s="46">
        <f>E37+E39</f>
        <v>13260</v>
      </c>
      <c r="E40" s="46">
        <f>IFERROR(D40/C40,"-")</f>
        <v>0.442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3768</v>
      </c>
      <c r="D41" s="46">
        <f>E40</f>
        <v>0.442</v>
      </c>
      <c r="E41" s="46">
        <f>IFERROR(C41*D41,0)</f>
        <v>1665.4559999999999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1665.4559999999999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12454.954526666668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topLeftCell="A7" workbookViewId="0">
      <selection activeCell="F6" sqref="F6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5" t="s">
        <v>212</v>
      </c>
      <c r="B2" s="206"/>
      <c r="C2" s="206"/>
      <c r="D2" s="206"/>
      <c r="E2" s="206"/>
      <c r="F2" s="207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4.7733719866882574E-3</v>
      </c>
      <c r="D6" s="93" t="s">
        <v>167</v>
      </c>
      <c r="E6" s="148">
        <v>0.1275</v>
      </c>
      <c r="F6" s="99"/>
    </row>
    <row r="7" spans="1:6" x14ac:dyDescent="0.25">
      <c r="A7" s="96" t="s">
        <v>168</v>
      </c>
      <c r="B7" s="208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9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0.37090000000000001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18786.875294666668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37.090000000000003</v>
      </c>
      <c r="D19" s="42">
        <f>+F15</f>
        <v>18786.875294666668</v>
      </c>
      <c r="E19" s="42">
        <f>C19*D19/100</f>
        <v>6968.0520467918677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6968.0520467918677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6968.0520467918677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C27" sqref="C27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9" t="s">
        <v>214</v>
      </c>
      <c r="B1" s="210"/>
      <c r="C1" s="211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0.24271149567737579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0.16351003806558029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7.8913588669759963E-2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2.8786894203555079E-4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12788.287860000002</v>
      </c>
      <c r="C9" s="182">
        <f t="shared" si="0"/>
        <v>0.49019319530017025</v>
      </c>
    </row>
    <row r="10" spans="1:3" x14ac:dyDescent="0.25">
      <c r="A10" s="180" t="s">
        <v>194</v>
      </c>
      <c r="B10" s="154">
        <f>'Remuneração de capital'!F19</f>
        <v>333.33333333333331</v>
      </c>
      <c r="C10" s="181">
        <f t="shared" si="0"/>
        <v>1.2777139016225068E-2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6.6463482877648754E-4</v>
      </c>
    </row>
    <row r="13" spans="1:3" x14ac:dyDescent="0.25">
      <c r="A13" s="180" t="s">
        <v>197</v>
      </c>
      <c r="B13" s="154">
        <f>'Impostos e manutenção'!F28</f>
        <v>10508.399360000001</v>
      </c>
      <c r="C13" s="183">
        <f t="shared" si="0"/>
        <v>0.40280183838219169</v>
      </c>
    </row>
    <row r="14" spans="1:3" x14ac:dyDescent="0.25">
      <c r="A14" s="180" t="s">
        <v>198</v>
      </c>
      <c r="B14" s="154">
        <f>'Impostos e manutenção'!F33</f>
        <v>263.76000000000005</v>
      </c>
      <c r="C14" s="183">
        <f t="shared" si="0"/>
        <v>1.0110294560758574E-2</v>
      </c>
    </row>
    <row r="15" spans="1:3" x14ac:dyDescent="0.25">
      <c r="A15" s="180" t="s">
        <v>199</v>
      </c>
      <c r="B15" s="154">
        <f>'Impostos e manutenção'!F42</f>
        <v>1665.4559999999999</v>
      </c>
      <c r="C15" s="183">
        <f t="shared" si="0"/>
        <v>6.3839288512218414E-2</v>
      </c>
    </row>
    <row r="16" spans="1:3" x14ac:dyDescent="0.25">
      <c r="A16" s="178" t="s">
        <v>200</v>
      </c>
      <c r="B16" s="153">
        <f>BDI!F22</f>
        <v>6968.0520467918677</v>
      </c>
      <c r="C16" s="179">
        <f t="shared" si="0"/>
        <v>0.26709530902245399</v>
      </c>
    </row>
    <row r="17" spans="1:3" ht="15.75" thickBot="1" x14ac:dyDescent="0.3">
      <c r="A17" s="184" t="s">
        <v>201</v>
      </c>
      <c r="B17" s="185">
        <f>SUM(B3+B9+B16)</f>
        <v>26088.260674791869</v>
      </c>
      <c r="C17" s="186">
        <f>C3+C9+C16</f>
        <v>1</v>
      </c>
    </row>
    <row r="20" spans="1:3" x14ac:dyDescent="0.25">
      <c r="A20" s="191" t="s">
        <v>219</v>
      </c>
      <c r="B20" s="192">
        <v>3768</v>
      </c>
    </row>
    <row r="21" spans="1:3" x14ac:dyDescent="0.25">
      <c r="A21" s="191" t="s">
        <v>218</v>
      </c>
      <c r="C21" s="193">
        <f>B17/B20</f>
        <v>6.9236360601889251</v>
      </c>
    </row>
    <row r="27" spans="1:3" x14ac:dyDescent="0.25">
      <c r="B27" s="130" t="s">
        <v>225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Usuario</cp:lastModifiedBy>
  <cp:lastPrinted>2022-06-29T11:38:36Z</cp:lastPrinted>
  <dcterms:created xsi:type="dcterms:W3CDTF">2020-01-13T18:06:35Z</dcterms:created>
  <dcterms:modified xsi:type="dcterms:W3CDTF">2022-06-29T11:40:26Z</dcterms:modified>
</cp:coreProperties>
</file>